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e\TheLastNetwork\TLN+Booster-Check\aktuell\"/>
    </mc:Choice>
  </mc:AlternateContent>
  <bookViews>
    <workbookView xWindow="0" yWindow="0" windowWidth="28440" windowHeight="15780"/>
  </bookViews>
  <sheets>
    <sheet name="Wofür TLN+" sheetId="2" r:id="rId1"/>
    <sheet name="Vergleich_Optionen" sheetId="1" r:id="rId2"/>
    <sheet name="VOW_für_Repayment" sheetId="3" r:id="rId3"/>
    <sheet name="VOW_für_UPfront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B8" i="4" l="1"/>
  <c r="B7" i="4"/>
  <c r="E11" i="4" s="1"/>
  <c r="B8" i="3"/>
  <c r="B7" i="3"/>
  <c r="E11" i="3" s="1"/>
  <c r="B25" i="4"/>
  <c r="B18" i="4"/>
  <c r="B23" i="4" s="1"/>
  <c r="B12" i="4"/>
  <c r="B23" i="3"/>
  <c r="B16" i="3"/>
  <c r="F6" i="1"/>
  <c r="F8" i="1" s="1"/>
  <c r="F9" i="1" s="1"/>
  <c r="C12" i="1"/>
  <c r="C18" i="1" s="1"/>
  <c r="C24" i="1" s="1"/>
  <c r="G6" i="1"/>
  <c r="D6" i="1"/>
  <c r="E7" i="1"/>
  <c r="F12" i="1" l="1"/>
  <c r="F18" i="1" s="1"/>
  <c r="F19" i="1" s="1"/>
  <c r="F24" i="1" s="1"/>
  <c r="G9" i="1"/>
  <c r="G8" i="1"/>
  <c r="G15" i="1" s="1"/>
  <c r="F11" i="1"/>
  <c r="F25" i="1" s="1"/>
  <c r="E6" i="1"/>
  <c r="E17" i="1" s="1"/>
  <c r="D8" i="1"/>
  <c r="C19" i="1"/>
  <c r="E12" i="4"/>
  <c r="E13" i="4" s="1"/>
  <c r="B19" i="4"/>
  <c r="B17" i="3"/>
  <c r="B21" i="3" s="1"/>
  <c r="E16" i="3"/>
  <c r="D23" i="3" s="1"/>
  <c r="E18" i="4"/>
  <c r="D25" i="4" s="1"/>
  <c r="C26" i="1"/>
  <c r="C22" i="1"/>
  <c r="G16" i="1" l="1"/>
  <c r="G19" i="1" s="1"/>
  <c r="G24" i="1" s="1"/>
  <c r="F22" i="1"/>
  <c r="G12" i="1"/>
  <c r="G11" i="1"/>
  <c r="G25" i="1" s="1"/>
  <c r="G26" i="1" s="1"/>
  <c r="F26" i="1"/>
  <c r="D9" i="1"/>
  <c r="E9" i="1" s="1"/>
  <c r="D12" i="1"/>
  <c r="E8" i="1"/>
  <c r="G22" i="1" l="1"/>
  <c r="G18" i="1"/>
  <c r="D18" i="1"/>
  <c r="E12" i="1"/>
  <c r="E18" i="1" s="1"/>
  <c r="E19" i="1" s="1"/>
  <c r="D11" i="1"/>
  <c r="D25" i="1" l="1"/>
  <c r="E25" i="1" s="1"/>
  <c r="E11" i="1"/>
  <c r="D24" i="1"/>
  <c r="D19" i="1"/>
  <c r="D22" i="1" s="1"/>
  <c r="E24" i="1"/>
  <c r="E22" i="1"/>
  <c r="E26" i="1" l="1"/>
  <c r="D26" i="1"/>
</calcChain>
</file>

<file path=xl/sharedStrings.xml><?xml version="1.0" encoding="utf-8"?>
<sst xmlns="http://schemas.openxmlformats.org/spreadsheetml/2006/main" count="127" uniqueCount="78">
  <si>
    <t>Option</t>
  </si>
  <si>
    <t>VOW-Preis aktuell</t>
  </si>
  <si>
    <t>Start mit TLN+ in Höhe</t>
  </si>
  <si>
    <t>bei Rückgabe</t>
  </si>
  <si>
    <t>VOW (als Sicherheit)</t>
  </si>
  <si>
    <t>Wert in USD</t>
  </si>
  <si>
    <t>Beschreibung</t>
  </si>
  <si>
    <t>- keine Finanzberatung oder Handlungsaufforderung - 
 - grobe Überschlagsrechnung -
- unter Ausschluss jeglicher Gewährleistung -</t>
  </si>
  <si>
    <t>v$ Betrag für VOW-Kauf</t>
  </si>
  <si>
    <t>Abzüglich Kosten</t>
  </si>
  <si>
    <t>-</t>
  </si>
  <si>
    <t xml:space="preserve"> --&gt;   8 fach.  =</t>
  </si>
  <si>
    <t>bei Abschluss</t>
  </si>
  <si>
    <t>Zinsen in v$ (18%)</t>
  </si>
  <si>
    <t>Gas-Fees und Transaktionsgebühren sind hier nicht berücksichtigt!</t>
  </si>
  <si>
    <t>Mindesteinsatz TLN+</t>
  </si>
  <si>
    <t>Herkunft der VOW</t>
  </si>
  <si>
    <t>eigene VOW</t>
  </si>
  <si>
    <t>Ausgabe von v$</t>
  </si>
  <si>
    <t>Verbleib der VOW</t>
  </si>
  <si>
    <t>Kauf von VOW aus v$</t>
  </si>
  <si>
    <r>
      <t xml:space="preserve">Kurs TLN+ / VOW </t>
    </r>
    <r>
      <rPr>
        <sz val="8"/>
        <color theme="1"/>
        <rFont val="Calibri (Textkörper)"/>
      </rPr>
      <t>(Pancakeswap)</t>
    </r>
  </si>
  <si>
    <t>Wertzuwachs</t>
  </si>
  <si>
    <t>Besicherung des Loans</t>
  </si>
  <si>
    <t>Neues Staking</t>
  </si>
  <si>
    <t>TLN Gold Booster</t>
  </si>
  <si>
    <t>TLN+ Loan</t>
  </si>
  <si>
    <t>TLN+ VOW Booster</t>
  </si>
  <si>
    <t>TLN Gold</t>
  </si>
  <si>
    <t>TLN+</t>
  </si>
  <si>
    <t>Voraussetzung:</t>
  </si>
  <si>
    <t xml:space="preserve"> - viele VOW / keine TLN+ / kein v$</t>
  </si>
  <si>
    <t>VOW/TLN-Kurs</t>
  </si>
  <si>
    <t>VOW/v$ -Kurs</t>
  </si>
  <si>
    <t>1.) Kaufe TLN+</t>
  </si>
  <si>
    <t>VOW</t>
  </si>
  <si>
    <t>2.) Gehe zu TLN+ VOW Booster Repayment</t>
  </si>
  <si>
    <t>Nun wird mit den v$ VOW gekauft</t>
  </si>
  <si>
    <t>v$</t>
  </si>
  <si>
    <t>Gebühr bei Rückzahlung</t>
  </si>
  <si>
    <t xml:space="preserve">So werden aus </t>
  </si>
  <si>
    <t>Merke:</t>
  </si>
  <si>
    <t>2.) Kaufe v$</t>
  </si>
  <si>
    <t>Einsatz =</t>
  </si>
  <si>
    <t>3.) Gehe zu TLN+ VOW Booster Upfront 18% Interest</t>
  </si>
  <si>
    <t xml:space="preserve">     Setzte die TLN+ ein (v$ füllen sich automatisch) und drücke auf </t>
  </si>
  <si>
    <t>Gebühr sofort</t>
  </si>
  <si>
    <r>
      <t xml:space="preserve"> - beim Auslösen muss der</t>
    </r>
    <r>
      <rPr>
        <b/>
        <sz val="18"/>
        <color rgb="FFFF0000"/>
        <rFont val="Calibri (Textkörper)"/>
      </rPr>
      <t xml:space="preserve"> Loan</t>
    </r>
    <r>
      <rPr>
        <sz val="18"/>
        <color theme="1"/>
        <rFont val="Calibri"/>
        <family val="2"/>
        <scheme val="minor"/>
      </rPr>
      <t xml:space="preserve"> in v$ zurück bezahlt werden</t>
    </r>
  </si>
  <si>
    <t>Vergleich                      2 und 3</t>
  </si>
  <si>
    <t>TLN+ kaufen für Repayment. (4:1)</t>
  </si>
  <si>
    <t xml:space="preserve"> TLN+ + v$ kaufen für Upfront Interest (1:2)</t>
  </si>
  <si>
    <t>So werden aus 360 v$ +</t>
  </si>
  <si>
    <t>TLN Gold verkaufen</t>
  </si>
  <si>
    <t>TLN+ verkaufen</t>
  </si>
  <si>
    <t>Summe VOW im Portfolio</t>
  </si>
  <si>
    <t xml:space="preserve"> --&gt; das sind in diesem Fall =</t>
  </si>
  <si>
    <t xml:space="preserve"> - viele VOW / keine TLN+ </t>
  </si>
  <si>
    <t>Swap</t>
  </si>
  <si>
    <t>Wertzuwachs im TLN protocol</t>
  </si>
  <si>
    <t>TLN+ VOW Booster  -  Upfront 18 % Interest (1 TLN+ = 2 v$ Loan)</t>
  </si>
  <si>
    <t>TLN+ VOW Booster - 18 % on Repayment (4 TLN+ = 1 v$ Loan)</t>
  </si>
  <si>
    <t>TLN+ VOW Booster  -    Vergleich der Optionen</t>
  </si>
  <si>
    <t>Upfront 18% Interest (1 TLN+ = 2 v$ Loan)</t>
  </si>
  <si>
    <t>18% on Repayment (4 TLN+ = 1 v$ Loan)</t>
  </si>
  <si>
    <t xml:space="preserve">Differenz durch 7.000 zusätzliche TLN+ </t>
  </si>
  <si>
    <t>zu zahlen</t>
  </si>
  <si>
    <t>v$ zur Auslösung das Loans</t>
  </si>
  <si>
    <t>im Wallet - frei verfügbar</t>
  </si>
  <si>
    <t>TLN+
Swap in VOW</t>
  </si>
  <si>
    <t>18% on Repayment
(4 TLN+ = 1 v$ Loan)</t>
  </si>
  <si>
    <t>Upfront 18% Interest
(1 TLN+ = 2 v$ Loan)</t>
  </si>
  <si>
    <t>TLN+
Loan</t>
  </si>
  <si>
    <t>VOW-Preis in 372 Tagen in USD</t>
  </si>
  <si>
    <t>werden vom SmartContract mit den v$ gekauft</t>
  </si>
  <si>
    <r>
      <t xml:space="preserve"> - beim Auslösen muss der </t>
    </r>
    <r>
      <rPr>
        <b/>
        <sz val="18"/>
        <color rgb="FFFF0000"/>
        <rFont val="Calibri (Textkörper)"/>
      </rPr>
      <t>Loan</t>
    </r>
    <r>
      <rPr>
        <sz val="18"/>
        <color theme="1"/>
        <rFont val="Calibri"/>
        <family val="2"/>
        <scheme val="minor"/>
      </rPr>
      <t xml:space="preserve"> + </t>
    </r>
    <r>
      <rPr>
        <b/>
        <sz val="18"/>
        <color rgb="FFFF0000"/>
        <rFont val="Calibri (Textkörper)"/>
      </rPr>
      <t>18%</t>
    </r>
    <r>
      <rPr>
        <sz val="18"/>
        <color theme="1"/>
        <rFont val="Calibri"/>
        <family val="2"/>
        <scheme val="minor"/>
      </rPr>
      <t xml:space="preserve"> in v$ zurückgezahlt werden</t>
    </r>
  </si>
  <si>
    <t>Rewards aus Verträgen
Rewards aus Sponsoring
Rewards aus Sternen</t>
  </si>
  <si>
    <t>TLN Gold Priority Loan</t>
  </si>
  <si>
    <t>TLN_Vergleich.xlsx - Version vom 13.06.2025 um 13:13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</si>
</sst>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000000"/>
    <numFmt numFmtId="166" formatCode="&quot;Setze die &quot;#,##0.00&quot; TLN+ ein und drücke auf&quot;"/>
  </numFmts>
  <fonts count="17">
    <font>
      <sz val="12"/>
      <color theme="1"/>
      <name val="Calibri"/>
      <family val="2"/>
      <scheme val="minor"/>
    </font>
    <font>
      <sz val="18"/>
      <color theme="1"/>
      <name val="Cooper Black"/>
      <family val="1"/>
    </font>
    <font>
      <b/>
      <sz val="11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 (Textkörper)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FF0000"/>
      <name val="Calibri (Textkörper)"/>
    </font>
    <font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 style="medium">
        <color indexed="64"/>
      </left>
      <right/>
      <top style="thick">
        <color rgb="FF00B0F0"/>
      </top>
      <bottom/>
      <diagonal/>
    </border>
    <border>
      <left/>
      <right style="medium">
        <color indexed="64"/>
      </right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thick">
        <color rgb="FF00B0F0"/>
      </right>
      <top/>
      <bottom style="thin">
        <color indexed="64"/>
      </bottom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 style="medium">
        <color indexed="64"/>
      </left>
      <right/>
      <top/>
      <bottom style="thick">
        <color rgb="FF00B0F0"/>
      </bottom>
      <diagonal/>
    </border>
    <border>
      <left/>
      <right style="medium">
        <color indexed="64"/>
      </right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4" fontId="0" fillId="0" borderId="0" xfId="0" applyNumberFormat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0" fillId="0" borderId="0" xfId="0" applyNumberFormat="1"/>
    <xf numFmtId="4" fontId="0" fillId="0" borderId="1" xfId="0" applyNumberFormat="1" applyBorder="1"/>
    <xf numFmtId="4" fontId="0" fillId="0" borderId="4" xfId="0" applyNumberFormat="1" applyBorder="1" applyAlignment="1">
      <alignment vertical="top"/>
    </xf>
    <xf numFmtId="4" fontId="0" fillId="0" borderId="6" xfId="0" applyNumberFormat="1" applyBorder="1"/>
    <xf numFmtId="4" fontId="0" fillId="0" borderId="4" xfId="0" applyNumberFormat="1" applyBorder="1"/>
    <xf numFmtId="3" fontId="3" fillId="0" borderId="7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9" xfId="0" applyBorder="1"/>
    <xf numFmtId="3" fontId="0" fillId="0" borderId="0" xfId="0" applyNumberFormat="1"/>
    <xf numFmtId="164" fontId="0" fillId="0" borderId="0" xfId="0" applyNumberFormat="1"/>
    <xf numFmtId="0" fontId="6" fillId="0" borderId="0" xfId="0" applyFont="1"/>
    <xf numFmtId="165" fontId="6" fillId="2" borderId="0" xfId="0" applyNumberFormat="1" applyFont="1" applyFill="1"/>
    <xf numFmtId="0" fontId="6" fillId="0" borderId="0" xfId="0" applyFont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4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0" fillId="0" borderId="13" xfId="0" applyBorder="1"/>
    <xf numFmtId="0" fontId="0" fillId="0" borderId="14" xfId="0" applyBorder="1"/>
    <xf numFmtId="4" fontId="0" fillId="0" borderId="0" xfId="0" applyNumberForma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 vertical="center"/>
    </xf>
    <xf numFmtId="4" fontId="0" fillId="2" borderId="0" xfId="0" applyNumberForma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1" fillId="0" borderId="0" xfId="0" applyNumberFormat="1" applyFont="1"/>
    <xf numFmtId="3" fontId="11" fillId="0" borderId="0" xfId="0" applyNumberFormat="1" applyFont="1"/>
    <xf numFmtId="4" fontId="0" fillId="0" borderId="2" xfId="0" applyNumberFormat="1" applyBorder="1"/>
    <xf numFmtId="4" fontId="0" fillId="0" borderId="0" xfId="0" applyNumberFormat="1" applyBorder="1" applyAlignment="1">
      <alignment vertical="top"/>
    </xf>
    <xf numFmtId="4" fontId="0" fillId="0" borderId="7" xfId="0" applyNumberFormat="1" applyBorder="1"/>
    <xf numFmtId="4" fontId="0" fillId="0" borderId="0" xfId="0" applyNumberFormat="1" applyBorder="1" applyAlignment="1">
      <alignment vertical="center"/>
    </xf>
    <xf numFmtId="3" fontId="0" fillId="0" borderId="15" xfId="0" applyNumberForma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top" wrapText="1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3" fontId="0" fillId="0" borderId="5" xfId="0" applyNumberFormat="1" applyFont="1" applyBorder="1" applyAlignment="1">
      <alignment horizontal="center" vertical="center"/>
    </xf>
    <xf numFmtId="4" fontId="11" fillId="0" borderId="24" xfId="0" applyNumberFormat="1" applyFont="1" applyBorder="1"/>
    <xf numFmtId="4" fontId="11" fillId="0" borderId="25" xfId="0" applyNumberFormat="1" applyFont="1" applyBorder="1"/>
    <xf numFmtId="4" fontId="11" fillId="0" borderId="25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4" fontId="0" fillId="0" borderId="29" xfId="0" applyNumberFormat="1" applyBorder="1"/>
    <xf numFmtId="4" fontId="0" fillId="0" borderId="30" xfId="0" applyNumberFormat="1" applyBorder="1" applyAlignment="1">
      <alignment horizontal="center" vertical="center"/>
    </xf>
    <xf numFmtId="4" fontId="0" fillId="0" borderId="31" xfId="0" applyNumberFormat="1" applyBorder="1"/>
    <xf numFmtId="4" fontId="0" fillId="0" borderId="32" xfId="0" applyNumberFormat="1" applyBorder="1" applyAlignment="1">
      <alignment horizontal="center" vertical="center"/>
    </xf>
    <xf numFmtId="4" fontId="0" fillId="0" borderId="33" xfId="0" applyNumberFormat="1" applyBorder="1"/>
    <xf numFmtId="4" fontId="0" fillId="0" borderId="34" xfId="0" applyNumberFormat="1" applyBorder="1"/>
    <xf numFmtId="4" fontId="0" fillId="0" borderId="34" xfId="0" applyNumberFormat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4" fontId="0" fillId="0" borderId="36" xfId="0" applyNumberForma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" fontId="0" fillId="2" borderId="0" xfId="0" applyNumberFormat="1" applyFill="1" applyBorder="1" applyAlignment="1">
      <alignment horizontal="center" vertical="center"/>
    </xf>
    <xf numFmtId="4" fontId="0" fillId="5" borderId="1" xfId="0" applyNumberFormat="1" applyFill="1" applyBorder="1"/>
    <xf numFmtId="4" fontId="0" fillId="5" borderId="2" xfId="0" applyNumberFormat="1" applyFill="1" applyBorder="1"/>
    <xf numFmtId="3" fontId="0" fillId="5" borderId="2" xfId="0" applyNumberFormat="1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4" fontId="16" fillId="6" borderId="9" xfId="1" applyNumberFormat="1" applyFont="1" applyFill="1" applyBorder="1" applyAlignment="1">
      <alignment horizontal="center" vertical="center" wrapText="1"/>
    </xf>
    <xf numFmtId="164" fontId="15" fillId="2" borderId="0" xfId="1" applyNumberFormat="1" applyFill="1" applyAlignment="1">
      <alignment horizontal="center" vertical="center"/>
    </xf>
    <xf numFmtId="0" fontId="0" fillId="0" borderId="9" xfId="0" applyFill="1" applyBorder="1"/>
    <xf numFmtId="166" fontId="6" fillId="0" borderId="0" xfId="0" applyNumberFormat="1" applyFont="1"/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0" borderId="0" xfId="0" quotePrefix="1" applyNumberFormat="1" applyFont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1689100</xdr:colOff>
      <xdr:row>10</xdr:row>
      <xdr:rowOff>63500</xdr:rowOff>
    </xdr:from>
    <xdr:to>
      <xdr:col>0</xdr:col>
      <xdr:colOff>3937000</xdr:colOff>
      <xdr:row>10</xdr:row>
      <xdr:rowOff>459053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8E0911-8EAF-FF43-9343-32D3B3F86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9100" y="2197100"/>
          <a:ext cx="2247900" cy="395553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14</xdr:row>
      <xdr:rowOff>38100</xdr:rowOff>
    </xdr:from>
    <xdr:to>
      <xdr:col>0</xdr:col>
      <xdr:colOff>3441700</xdr:colOff>
      <xdr:row>14</xdr:row>
      <xdr:rowOff>469900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D98584E-83D3-704F-9E9A-13564F64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600" y="3771900"/>
          <a:ext cx="2959100" cy="4318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</xdr:row>
      <xdr:rowOff>254000</xdr:rowOff>
    </xdr:from>
    <xdr:to>
      <xdr:col>3</xdr:col>
      <xdr:colOff>1828800</xdr:colOff>
      <xdr:row>10</xdr:row>
      <xdr:rowOff>266700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752072E7-ACC0-AE48-953F-E27E0285A68B}"/>
            </a:ext>
          </a:extLst>
        </xdr:cNvPr>
        <xdr:cNvCxnSpPr/>
      </xdr:nvCxnSpPr>
      <xdr:spPr>
        <a:xfrm flipV="1">
          <a:off x="6375400" y="2387600"/>
          <a:ext cx="1828800" cy="12700"/>
        </a:xfrm>
        <a:prstGeom prst="straightConnector1">
          <a:avLst/>
        </a:prstGeom>
        <a:ln w="635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25400</xdr:colOff>
      <xdr:row>15</xdr:row>
      <xdr:rowOff>152400</xdr:rowOff>
    </xdr:from>
    <xdr:to>
      <xdr:col>4</xdr:col>
      <xdr:colOff>12700</xdr:colOff>
      <xdr:row>15</xdr:row>
      <xdr:rowOff>152400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A5E0297D-DBA7-3745-9DFB-4596F48965AA}"/>
            </a:ext>
          </a:extLst>
        </xdr:cNvPr>
        <xdr:cNvCxnSpPr/>
      </xdr:nvCxnSpPr>
      <xdr:spPr>
        <a:xfrm>
          <a:off x="6400800" y="4381500"/>
          <a:ext cx="1828800" cy="0"/>
        </a:xfrm>
        <a:prstGeom prst="straightConnector1">
          <a:avLst/>
        </a:prstGeom>
        <a:ln w="63500"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1498600</xdr:colOff>
      <xdr:row>11</xdr:row>
      <xdr:rowOff>25400</xdr:rowOff>
    </xdr:from>
    <xdr:to>
      <xdr:col>4</xdr:col>
      <xdr:colOff>1498600</xdr:colOff>
      <xdr:row>14</xdr:row>
      <xdr:rowOff>469900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A51C42F0-0595-3E48-AFF9-5EC14A5959FF}"/>
            </a:ext>
          </a:extLst>
        </xdr:cNvPr>
        <xdr:cNvCxnSpPr/>
      </xdr:nvCxnSpPr>
      <xdr:spPr>
        <a:xfrm>
          <a:off x="9715500" y="2654300"/>
          <a:ext cx="0" cy="1549400"/>
        </a:xfrm>
        <a:prstGeom prst="straightConnector1">
          <a:avLst/>
        </a:prstGeom>
        <a:ln w="63500"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11</xdr:row>
      <xdr:rowOff>25400</xdr:rowOff>
    </xdr:from>
    <xdr:to>
      <xdr:col>1</xdr:col>
      <xdr:colOff>723900</xdr:colOff>
      <xdr:row>12</xdr:row>
      <xdr:rowOff>88900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7F2D6920-9C89-4D4E-A090-70998368BB9F}"/>
            </a:ext>
          </a:extLst>
        </xdr:cNvPr>
        <xdr:cNvCxnSpPr/>
      </xdr:nvCxnSpPr>
      <xdr:spPr>
        <a:xfrm>
          <a:off x="4889500" y="2654300"/>
          <a:ext cx="0" cy="55880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1689100</xdr:colOff>
      <xdr:row>10</xdr:row>
      <xdr:rowOff>63500</xdr:rowOff>
    </xdr:from>
    <xdr:to>
      <xdr:col>0</xdr:col>
      <xdr:colOff>3937000</xdr:colOff>
      <xdr:row>10</xdr:row>
      <xdr:rowOff>459053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8F07449-D76E-A147-A2B1-D01B5927E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9100" y="2197100"/>
          <a:ext cx="2247900" cy="395553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16</xdr:row>
      <xdr:rowOff>38100</xdr:rowOff>
    </xdr:from>
    <xdr:to>
      <xdr:col>0</xdr:col>
      <xdr:colOff>3441700</xdr:colOff>
      <xdr:row>16</xdr:row>
      <xdr:rowOff>469900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0BF3812-0FBA-FF47-AAA2-104A7C64F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600" y="4762500"/>
          <a:ext cx="2959100" cy="4318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</xdr:row>
      <xdr:rowOff>254000</xdr:rowOff>
    </xdr:from>
    <xdr:to>
      <xdr:col>3</xdr:col>
      <xdr:colOff>1828800</xdr:colOff>
      <xdr:row>10</xdr:row>
      <xdr:rowOff>266700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577C3E32-9307-FB4F-8BDB-601DF7544576}"/>
            </a:ext>
          </a:extLst>
        </xdr:cNvPr>
        <xdr:cNvCxnSpPr/>
      </xdr:nvCxnSpPr>
      <xdr:spPr>
        <a:xfrm flipV="1">
          <a:off x="6375400" y="2387600"/>
          <a:ext cx="1828800" cy="12700"/>
        </a:xfrm>
        <a:prstGeom prst="straightConnector1">
          <a:avLst/>
        </a:prstGeom>
        <a:ln w="635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25400</xdr:colOff>
      <xdr:row>17</xdr:row>
      <xdr:rowOff>152400</xdr:rowOff>
    </xdr:from>
    <xdr:to>
      <xdr:col>4</xdr:col>
      <xdr:colOff>12700</xdr:colOff>
      <xdr:row>17</xdr:row>
      <xdr:rowOff>152400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4BC00BAF-8B8B-924C-90DF-BA63094959EC}"/>
            </a:ext>
          </a:extLst>
        </xdr:cNvPr>
        <xdr:cNvCxnSpPr/>
      </xdr:nvCxnSpPr>
      <xdr:spPr>
        <a:xfrm>
          <a:off x="6400800" y="5372100"/>
          <a:ext cx="182880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1384300</xdr:colOff>
      <xdr:row>13</xdr:row>
      <xdr:rowOff>12700</xdr:rowOff>
    </xdr:from>
    <xdr:to>
      <xdr:col>4</xdr:col>
      <xdr:colOff>1384300</xdr:colOff>
      <xdr:row>17</xdr:row>
      <xdr:rowOff>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4352428E-5605-2147-95F2-8D11F8410DE8}"/>
            </a:ext>
          </a:extLst>
        </xdr:cNvPr>
        <xdr:cNvCxnSpPr/>
      </xdr:nvCxnSpPr>
      <xdr:spPr>
        <a:xfrm>
          <a:off x="9601200" y="3632200"/>
          <a:ext cx="0" cy="1587500"/>
        </a:xfrm>
        <a:prstGeom prst="straightConnector1">
          <a:avLst/>
        </a:prstGeom>
        <a:ln w="63500"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1676399</xdr:colOff>
      <xdr:row>11</xdr:row>
      <xdr:rowOff>101601</xdr:rowOff>
    </xdr:from>
    <xdr:to>
      <xdr:col>0</xdr:col>
      <xdr:colOff>3898900</xdr:colOff>
      <xdr:row>11</xdr:row>
      <xdr:rowOff>425915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6A8C4B3-76CB-F245-9056-5DBDDEBCD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6399" y="2730501"/>
          <a:ext cx="2222501" cy="32431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</xdr:row>
      <xdr:rowOff>228600</xdr:rowOff>
    </xdr:from>
    <xdr:to>
      <xdr:col>3</xdr:col>
      <xdr:colOff>1828800</xdr:colOff>
      <xdr:row>11</xdr:row>
      <xdr:rowOff>241300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5733A869-B5DD-B049-93F5-4876E52CFD1B}"/>
            </a:ext>
          </a:extLst>
        </xdr:cNvPr>
        <xdr:cNvCxnSpPr/>
      </xdr:nvCxnSpPr>
      <xdr:spPr>
        <a:xfrm flipV="1">
          <a:off x="6375400" y="2857500"/>
          <a:ext cx="1828800" cy="12700"/>
        </a:xfrm>
        <a:prstGeom prst="straightConnector1">
          <a:avLst/>
        </a:prstGeom>
        <a:ln w="635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800100</xdr:colOff>
      <xdr:row>12</xdr:row>
      <xdr:rowOff>25400</xdr:rowOff>
    </xdr:from>
    <xdr:to>
      <xdr:col>1</xdr:col>
      <xdr:colOff>800100</xdr:colOff>
      <xdr:row>13</xdr:row>
      <xdr:rowOff>482600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D8E3C6F3-23E9-8C42-83C9-1E36FBD5580C}"/>
            </a:ext>
          </a:extLst>
        </xdr:cNvPr>
        <xdr:cNvCxnSpPr/>
      </xdr:nvCxnSpPr>
      <xdr:spPr>
        <a:xfrm>
          <a:off x="4965700" y="3149600"/>
          <a:ext cx="0" cy="95250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lnprotocol.com/app/borrow/tlnplus-booster" TargetMode="External"/><Relationship Id="rId2" Type="http://schemas.openxmlformats.org/officeDocument/2006/relationships/hyperlink" Target="https://tlnprotocol.com/app/tlnplus" TargetMode="External"/><Relationship Id="rId1" Type="http://schemas.openxmlformats.org/officeDocument/2006/relationships/hyperlink" Target="https://pancakeswap.finance/swap?inputCurrency=0x29280091Fa7F3ABe4739Ad5f1f7C5287feAf7736&amp;outputCurrency=0xF585B5b4f22816BAf7629AEA55B701662630397b" TargetMode="External"/><Relationship Id="rId6" Type="http://schemas.openxmlformats.org/officeDocument/2006/relationships/hyperlink" Target="https://pancakeswap.finance/swap?inputCurrency=0x29280091Fa7F3ABe4739Ad5f1f7C5287feAf7736&amp;outputCurrency=0xF585B5b4f22816BAf7629AEA55B701662630397b" TargetMode="External"/><Relationship Id="rId5" Type="http://schemas.openxmlformats.org/officeDocument/2006/relationships/hyperlink" Target="https://tlnprotocol.com/app/rates" TargetMode="External"/><Relationship Id="rId4" Type="http://schemas.openxmlformats.org/officeDocument/2006/relationships/hyperlink" Target="https://tlnprotocol.com/app/borrow/tlnplu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="200" zoomScaleNormal="200" workbookViewId="0">
      <selection activeCell="A3" sqref="A3:A5"/>
    </sheetView>
  </sheetViews>
  <sheetFormatPr baseColWidth="10" defaultRowHeight="15.75"/>
  <cols>
    <col min="1" max="1" width="21.5" bestFit="1" customWidth="1"/>
    <col min="3" max="3" width="18.875" bestFit="1" customWidth="1"/>
    <col min="4" max="4" width="36.125" bestFit="1" customWidth="1"/>
  </cols>
  <sheetData>
    <row r="1" spans="1:4">
      <c r="A1" t="s">
        <v>77</v>
      </c>
    </row>
    <row r="3" spans="1:4" ht="15.95" customHeight="1">
      <c r="A3" s="101" t="s">
        <v>24</v>
      </c>
      <c r="B3" s="102" t="s">
        <v>28</v>
      </c>
      <c r="C3" s="20" t="s">
        <v>52</v>
      </c>
    </row>
    <row r="4" spans="1:4" ht="15.95" customHeight="1">
      <c r="A4" s="101"/>
      <c r="B4" s="103"/>
      <c r="C4" s="20" t="s">
        <v>76</v>
      </c>
    </row>
    <row r="5" spans="1:4">
      <c r="A5" s="101"/>
      <c r="B5" s="104"/>
      <c r="C5" s="20" t="s">
        <v>25</v>
      </c>
    </row>
    <row r="7" spans="1:4" ht="16.5" thickBot="1">
      <c r="A7" s="107" t="s">
        <v>75</v>
      </c>
      <c r="B7" s="105" t="s">
        <v>29</v>
      </c>
      <c r="C7" s="97" t="s">
        <v>53</v>
      </c>
    </row>
    <row r="8" spans="1:4">
      <c r="A8" s="108"/>
      <c r="B8" s="106"/>
      <c r="C8" s="99" t="s">
        <v>27</v>
      </c>
      <c r="D8" s="35" t="s">
        <v>63</v>
      </c>
    </row>
    <row r="9" spans="1:4" ht="16.5" thickBot="1">
      <c r="A9" s="108"/>
      <c r="B9" s="106"/>
      <c r="C9" s="100"/>
      <c r="D9" s="36" t="s">
        <v>62</v>
      </c>
    </row>
    <row r="10" spans="1:4">
      <c r="A10" s="109"/>
      <c r="B10" s="106"/>
      <c r="C10" s="20" t="s">
        <v>26</v>
      </c>
    </row>
  </sheetData>
  <mergeCells count="5">
    <mergeCell ref="C8:C9"/>
    <mergeCell ref="A3:A5"/>
    <mergeCell ref="B3:B5"/>
    <mergeCell ref="B7:B10"/>
    <mergeCell ref="A7:A10"/>
  </mergeCells>
  <pageMargins left="0.7" right="0.7" top="0.78740157499999996" bottom="0.78740157499999996" header="0.3" footer="0.3"/>
  <pageSetup paperSize="9" orientation="portrait" horizontalDpi="100" verticalDpi="1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130" zoomScaleNormal="130" workbookViewId="0">
      <selection activeCell="C6" sqref="C6"/>
    </sheetView>
  </sheetViews>
  <sheetFormatPr baseColWidth="10" defaultColWidth="10.875" defaultRowHeight="15.75"/>
  <cols>
    <col min="1" max="1" width="37.875" style="7" customWidth="1"/>
    <col min="2" max="2" width="12" style="7" customWidth="1"/>
    <col min="3" max="3" width="16.5" style="1" customWidth="1"/>
    <col min="4" max="7" width="19.625" style="1" customWidth="1"/>
    <col min="8" max="8" width="10.875" style="1"/>
    <col min="9" max="9" width="13.375" style="7" bestFit="1" customWidth="1"/>
    <col min="10" max="10" width="14.375" style="7" bestFit="1" customWidth="1"/>
    <col min="11" max="11" width="13.375" style="7" bestFit="1" customWidth="1"/>
    <col min="12" max="16384" width="10.875" style="7"/>
  </cols>
  <sheetData>
    <row r="1" spans="1:11" ht="22.5">
      <c r="A1" s="110" t="s">
        <v>61</v>
      </c>
      <c r="B1" s="110"/>
      <c r="C1" s="110"/>
      <c r="D1" s="110"/>
      <c r="E1" s="110"/>
      <c r="F1" s="110"/>
      <c r="G1" s="111"/>
    </row>
    <row r="2" spans="1:11" ht="54" customHeight="1">
      <c r="A2" s="112" t="s">
        <v>7</v>
      </c>
      <c r="B2" s="112"/>
      <c r="C2" s="112"/>
      <c r="D2" s="112"/>
      <c r="E2" s="112"/>
      <c r="F2" s="112"/>
      <c r="G2" s="111"/>
    </row>
    <row r="3" spans="1:11" ht="16.5" thickBot="1"/>
    <row r="4" spans="1:11">
      <c r="A4" s="8" t="s">
        <v>0</v>
      </c>
      <c r="B4" s="45"/>
      <c r="C4" s="15">
        <v>1</v>
      </c>
      <c r="D4" s="49">
        <v>2</v>
      </c>
      <c r="E4" s="50" t="s">
        <v>11</v>
      </c>
      <c r="F4" s="51">
        <v>3</v>
      </c>
      <c r="G4" s="17">
        <v>4</v>
      </c>
    </row>
    <row r="5" spans="1:11" ht="31.5">
      <c r="A5" s="9" t="s">
        <v>6</v>
      </c>
      <c r="B5" s="46"/>
      <c r="C5" s="95" t="s">
        <v>68</v>
      </c>
      <c r="D5" s="95" t="s">
        <v>69</v>
      </c>
      <c r="E5" s="52" t="s">
        <v>48</v>
      </c>
      <c r="F5" s="95" t="s">
        <v>70</v>
      </c>
      <c r="G5" s="95" t="s">
        <v>71</v>
      </c>
    </row>
    <row r="6" spans="1:11">
      <c r="A6" s="10" t="s">
        <v>2</v>
      </c>
      <c r="B6" s="47"/>
      <c r="C6" s="86">
        <v>1000</v>
      </c>
      <c r="D6" s="53">
        <f>C6</f>
        <v>1000</v>
      </c>
      <c r="E6" s="18">
        <f>D6*8</f>
        <v>8000</v>
      </c>
      <c r="F6" s="54">
        <f>C6</f>
        <v>1000</v>
      </c>
      <c r="G6" s="13">
        <f>C6</f>
        <v>1000</v>
      </c>
    </row>
    <row r="7" spans="1:11">
      <c r="A7" s="87" t="s">
        <v>15</v>
      </c>
      <c r="B7" s="88"/>
      <c r="C7" s="89" t="s">
        <v>10</v>
      </c>
      <c r="D7" s="90">
        <v>400</v>
      </c>
      <c r="E7" s="91">
        <f>D7*8</f>
        <v>3200</v>
      </c>
      <c r="F7" s="92">
        <v>100</v>
      </c>
      <c r="G7" s="93">
        <v>20</v>
      </c>
    </row>
    <row r="8" spans="1:11">
      <c r="A8" s="8" t="s">
        <v>8</v>
      </c>
      <c r="B8" s="45"/>
      <c r="C8" s="4" t="s">
        <v>10</v>
      </c>
      <c r="D8" s="55">
        <f>+D6/4</f>
        <v>250</v>
      </c>
      <c r="E8" s="16">
        <f>D8*8</f>
        <v>2000</v>
      </c>
      <c r="F8" s="56">
        <f>+F6*2</f>
        <v>2000</v>
      </c>
      <c r="G8" s="17">
        <f>+G6</f>
        <v>1000</v>
      </c>
    </row>
    <row r="9" spans="1:11">
      <c r="A9" s="11" t="s">
        <v>13</v>
      </c>
      <c r="B9" s="39"/>
      <c r="C9" s="37" t="s">
        <v>10</v>
      </c>
      <c r="D9" s="59">
        <f>D8*18/100</f>
        <v>45</v>
      </c>
      <c r="E9" s="38">
        <f>D9*8</f>
        <v>360</v>
      </c>
      <c r="F9" s="60">
        <f>+F8*0.18</f>
        <v>360</v>
      </c>
      <c r="G9" s="14">
        <f>+G6*0.18</f>
        <v>180</v>
      </c>
      <c r="I9" s="1"/>
    </row>
    <row r="10" spans="1:11">
      <c r="A10" s="11" t="s">
        <v>65</v>
      </c>
      <c r="B10" s="39"/>
      <c r="C10" s="37" t="s">
        <v>10</v>
      </c>
      <c r="D10" s="57" t="s">
        <v>3</v>
      </c>
      <c r="E10" s="40" t="s">
        <v>3</v>
      </c>
      <c r="F10" s="58" t="s">
        <v>12</v>
      </c>
      <c r="G10" s="2" t="s">
        <v>12</v>
      </c>
    </row>
    <row r="11" spans="1:11">
      <c r="A11" s="10" t="s">
        <v>66</v>
      </c>
      <c r="B11" s="47"/>
      <c r="C11" s="3" t="s">
        <v>10</v>
      </c>
      <c r="D11" s="53">
        <f>D8+D9</f>
        <v>295</v>
      </c>
      <c r="E11" s="12">
        <f>D11*8</f>
        <v>2360</v>
      </c>
      <c r="F11" s="54">
        <f>+F8</f>
        <v>2000</v>
      </c>
      <c r="G11" s="13">
        <f>+G8</f>
        <v>1000</v>
      </c>
      <c r="I11" s="1"/>
    </row>
    <row r="12" spans="1:11">
      <c r="A12" s="11" t="s">
        <v>4</v>
      </c>
      <c r="B12" s="39"/>
      <c r="C12" s="37">
        <f>C6*B20</f>
        <v>568.77</v>
      </c>
      <c r="D12" s="59">
        <f>D8/B21</f>
        <v>3875.3681599751976</v>
      </c>
      <c r="E12" s="38">
        <f>D12*8</f>
        <v>31002.945279801581</v>
      </c>
      <c r="F12" s="60">
        <f>F8/B21</f>
        <v>31002.945279801581</v>
      </c>
      <c r="G12" s="14">
        <f>G8/B21</f>
        <v>15501.47263990079</v>
      </c>
      <c r="I12" s="1"/>
    </row>
    <row r="13" spans="1:11">
      <c r="A13" s="11" t="s">
        <v>16</v>
      </c>
      <c r="B13" s="39"/>
      <c r="C13" s="19" t="s">
        <v>57</v>
      </c>
      <c r="D13" s="113" t="s">
        <v>73</v>
      </c>
      <c r="E13" s="114"/>
      <c r="F13" s="115"/>
      <c r="G13" s="14" t="s">
        <v>17</v>
      </c>
      <c r="I13" s="1"/>
    </row>
    <row r="14" spans="1:11">
      <c r="A14" s="11" t="s">
        <v>19</v>
      </c>
      <c r="B14" s="39"/>
      <c r="C14" s="85" t="s">
        <v>67</v>
      </c>
      <c r="D14" s="59" t="s">
        <v>23</v>
      </c>
      <c r="E14" s="38" t="s">
        <v>23</v>
      </c>
      <c r="F14" s="60" t="s">
        <v>23</v>
      </c>
      <c r="G14" s="14" t="s">
        <v>23</v>
      </c>
      <c r="I14" s="1"/>
      <c r="J14" s="21"/>
    </row>
    <row r="15" spans="1:11">
      <c r="A15" s="11" t="s">
        <v>18</v>
      </c>
      <c r="B15" s="39"/>
      <c r="C15" s="19" t="s">
        <v>10</v>
      </c>
      <c r="D15" s="59" t="s">
        <v>10</v>
      </c>
      <c r="E15" s="38" t="s">
        <v>10</v>
      </c>
      <c r="F15" s="60" t="s">
        <v>10</v>
      </c>
      <c r="G15" s="67">
        <f>G8-G9</f>
        <v>820</v>
      </c>
      <c r="I15" s="1"/>
      <c r="J15" s="21"/>
      <c r="K15" s="22"/>
    </row>
    <row r="16" spans="1:11">
      <c r="A16" s="11" t="s">
        <v>20</v>
      </c>
      <c r="B16" s="39"/>
      <c r="C16" s="1" t="s">
        <v>10</v>
      </c>
      <c r="D16" s="57" t="s">
        <v>10</v>
      </c>
      <c r="E16" s="40" t="s">
        <v>10</v>
      </c>
      <c r="F16" s="58" t="s">
        <v>10</v>
      </c>
      <c r="G16" s="67">
        <f>(G8-G9)/B21</f>
        <v>12711.207564718648</v>
      </c>
      <c r="J16" s="21"/>
    </row>
    <row r="17" spans="1:11">
      <c r="A17" s="8" t="s">
        <v>64</v>
      </c>
      <c r="B17" s="45"/>
      <c r="C17" s="4" t="s">
        <v>10</v>
      </c>
      <c r="D17" s="61" t="s">
        <v>10</v>
      </c>
      <c r="E17" s="16">
        <f>(E6-D6)*B20</f>
        <v>3981.39</v>
      </c>
      <c r="F17" s="62" t="s">
        <v>10</v>
      </c>
      <c r="G17" s="5" t="s">
        <v>10</v>
      </c>
      <c r="J17" s="21"/>
    </row>
    <row r="18" spans="1:11" ht="16.5" thickBot="1">
      <c r="A18" s="11" t="s">
        <v>54</v>
      </c>
      <c r="B18" s="39"/>
      <c r="C18" s="37">
        <f>C12</f>
        <v>568.77</v>
      </c>
      <c r="D18" s="59">
        <f>D12</f>
        <v>3875.3681599751976</v>
      </c>
      <c r="E18" s="38">
        <f>E12-E17</f>
        <v>27021.555279801581</v>
      </c>
      <c r="F18" s="60">
        <f>F12</f>
        <v>31002.945279801581</v>
      </c>
      <c r="G18" s="14">
        <f>G16+G12</f>
        <v>28212.680204619439</v>
      </c>
      <c r="J18" s="21"/>
      <c r="K18" s="21"/>
    </row>
    <row r="19" spans="1:11" s="43" customFormat="1" ht="16.5" thickTop="1">
      <c r="A19" s="68" t="s">
        <v>58</v>
      </c>
      <c r="B19" s="69"/>
      <c r="C19" s="70">
        <f>C18</f>
        <v>568.77</v>
      </c>
      <c r="D19" s="71">
        <f>D18</f>
        <v>3875.3681599751976</v>
      </c>
      <c r="E19" s="94">
        <f>E18</f>
        <v>27021.555279801581</v>
      </c>
      <c r="F19" s="72">
        <f>F18</f>
        <v>31002.945279801581</v>
      </c>
      <c r="G19" s="73">
        <f>G16</f>
        <v>12711.207564718648</v>
      </c>
      <c r="H19" s="42"/>
      <c r="J19" s="44"/>
      <c r="K19" s="44"/>
    </row>
    <row r="20" spans="1:11">
      <c r="A20" s="74" t="s">
        <v>21</v>
      </c>
      <c r="B20" s="96">
        <v>0.56877</v>
      </c>
      <c r="C20" s="39"/>
      <c r="D20" s="57"/>
      <c r="E20" s="40"/>
      <c r="F20" s="58"/>
      <c r="G20" s="75"/>
    </row>
    <row r="21" spans="1:11">
      <c r="A21" s="74" t="s">
        <v>1</v>
      </c>
      <c r="B21" s="96">
        <v>6.4509999999999998E-2</v>
      </c>
      <c r="C21" s="39"/>
      <c r="D21" s="57"/>
      <c r="E21" s="40"/>
      <c r="F21" s="58"/>
      <c r="G21" s="75"/>
    </row>
    <row r="22" spans="1:11">
      <c r="A22" s="74" t="s">
        <v>5</v>
      </c>
      <c r="B22" s="39"/>
      <c r="C22" s="37">
        <f>B21*C12</f>
        <v>36.691352699999996</v>
      </c>
      <c r="D22" s="57">
        <f>D19*B21</f>
        <v>250</v>
      </c>
      <c r="E22" s="40">
        <f>E19*B21</f>
        <v>1743.1605311000001</v>
      </c>
      <c r="F22" s="58">
        <f>F19*B21</f>
        <v>2000</v>
      </c>
      <c r="G22" s="75">
        <f>G19*B21</f>
        <v>820</v>
      </c>
    </row>
    <row r="23" spans="1:11">
      <c r="A23" s="74" t="s">
        <v>72</v>
      </c>
      <c r="B23" s="41">
        <v>0.25</v>
      </c>
      <c r="C23" s="39"/>
      <c r="D23" s="57"/>
      <c r="E23" s="40"/>
      <c r="F23" s="58"/>
      <c r="G23" s="75"/>
    </row>
    <row r="24" spans="1:11">
      <c r="A24" s="76" t="s">
        <v>5</v>
      </c>
      <c r="B24" s="47"/>
      <c r="C24" s="3">
        <f>C18*B23</f>
        <v>142.1925</v>
      </c>
      <c r="D24" s="63">
        <f>B23*D18</f>
        <v>968.8420399937994</v>
      </c>
      <c r="E24" s="6">
        <f>E19*B23</f>
        <v>6755.3888199503954</v>
      </c>
      <c r="F24" s="64">
        <f>B23*F19</f>
        <v>7750.7363199503952</v>
      </c>
      <c r="G24" s="77">
        <f>B23*G19</f>
        <v>3177.8018911796621</v>
      </c>
    </row>
    <row r="25" spans="1:11">
      <c r="A25" s="74" t="s">
        <v>9</v>
      </c>
      <c r="B25" s="39"/>
      <c r="C25" s="37" t="s">
        <v>10</v>
      </c>
      <c r="D25" s="57">
        <f>D11</f>
        <v>295</v>
      </c>
      <c r="E25" s="40">
        <f>D25*8</f>
        <v>2360</v>
      </c>
      <c r="F25" s="58">
        <f>F9+F11</f>
        <v>2360</v>
      </c>
      <c r="G25" s="75">
        <f>G9+G11</f>
        <v>1180</v>
      </c>
    </row>
    <row r="26" spans="1:11" ht="16.5" thickBot="1">
      <c r="A26" s="78" t="s">
        <v>22</v>
      </c>
      <c r="B26" s="79"/>
      <c r="C26" s="80">
        <f>C24</f>
        <v>142.1925</v>
      </c>
      <c r="D26" s="81">
        <f>D24-D25</f>
        <v>673.8420399937994</v>
      </c>
      <c r="E26" s="82">
        <f>E24-E25</f>
        <v>4395.3888199503954</v>
      </c>
      <c r="F26" s="83">
        <f t="shared" ref="F26:G26" si="0">F24-F25</f>
        <v>5390.7363199503952</v>
      </c>
      <c r="G26" s="84">
        <f t="shared" si="0"/>
        <v>1997.8018911796621</v>
      </c>
    </row>
    <row r="27" spans="1:11" ht="16.5" thickTop="1">
      <c r="C27" s="7"/>
      <c r="D27" s="7"/>
      <c r="E27" s="7"/>
      <c r="F27" s="48"/>
    </row>
    <row r="28" spans="1:11">
      <c r="A28" s="65" t="s">
        <v>14</v>
      </c>
    </row>
  </sheetData>
  <mergeCells count="3">
    <mergeCell ref="A1:G1"/>
    <mergeCell ref="A2:G2"/>
    <mergeCell ref="D13:F13"/>
  </mergeCells>
  <hyperlinks>
    <hyperlink ref="C5" r:id="rId1" display="TLN+                    Swap in VOW"/>
    <hyperlink ref="D5" r:id="rId2" display="https://tlnprotocol.com/app/tlnplus"/>
    <hyperlink ref="F5" r:id="rId3" display="https://tlnprotocol.com/app/borrow/tlnplus-booster"/>
    <hyperlink ref="G5" r:id="rId4" display="TLN+ Loan"/>
    <hyperlink ref="B21" r:id="rId5" display="https://tlnprotocol.com/app/rates"/>
    <hyperlink ref="B20" r:id="rId6" display="https://pancakeswap.finance/swap?inputCurrency=0x29280091Fa7F3ABe4739Ad5f1f7C5287feAf7736&amp;outputCurrency=0xF585B5b4f22816BAf7629AEA55B701662630397b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11" sqref="B11"/>
    </sheetView>
  </sheetViews>
  <sheetFormatPr baseColWidth="10" defaultColWidth="10.875" defaultRowHeight="23.25"/>
  <cols>
    <col min="1" max="1" width="54.625" style="23" customWidth="1"/>
    <col min="2" max="2" width="18.125" style="23" customWidth="1"/>
    <col min="3" max="3" width="10.875" style="23"/>
    <col min="4" max="6" width="24.125" style="23" customWidth="1"/>
    <col min="7" max="16384" width="10.875" style="23"/>
  </cols>
  <sheetData>
    <row r="1" spans="1:8" s="7" customFormat="1" ht="22.5">
      <c r="A1" s="110" t="s">
        <v>60</v>
      </c>
      <c r="B1" s="110"/>
      <c r="C1" s="110"/>
      <c r="D1" s="110"/>
      <c r="E1" s="110"/>
      <c r="F1" s="110"/>
      <c r="G1" s="1"/>
      <c r="H1" s="1"/>
    </row>
    <row r="2" spans="1:8" s="7" customFormat="1" ht="54" customHeight="1">
      <c r="A2" s="112" t="s">
        <v>7</v>
      </c>
      <c r="B2" s="112"/>
      <c r="C2" s="112"/>
      <c r="D2" s="112"/>
      <c r="E2" s="112"/>
      <c r="F2" s="112"/>
      <c r="G2" s="1"/>
      <c r="H2" s="1"/>
    </row>
    <row r="4" spans="1:8">
      <c r="A4" s="23" t="s">
        <v>30</v>
      </c>
    </row>
    <row r="5" spans="1:8" ht="28.5">
      <c r="A5" s="66" t="s">
        <v>56</v>
      </c>
    </row>
    <row r="7" spans="1:8">
      <c r="A7" s="23" t="s">
        <v>32</v>
      </c>
      <c r="B7" s="24">
        <f>Vergleich_Optionen!B20</f>
        <v>0.56877</v>
      </c>
    </row>
    <row r="8" spans="1:8">
      <c r="A8" s="23" t="s">
        <v>33</v>
      </c>
      <c r="B8" s="24">
        <f>Vergleich_Optionen!B21</f>
        <v>6.4509999999999998E-2</v>
      </c>
    </row>
    <row r="10" spans="1:8">
      <c r="A10" s="23" t="s">
        <v>49</v>
      </c>
    </row>
    <row r="11" spans="1:8" ht="39" customHeight="1">
      <c r="A11" s="25" t="s">
        <v>34</v>
      </c>
      <c r="B11" s="26">
        <v>1000</v>
      </c>
      <c r="C11" s="27" t="s">
        <v>29</v>
      </c>
      <c r="D11" s="28"/>
      <c r="E11" s="27">
        <f>B11*B7</f>
        <v>568.77</v>
      </c>
      <c r="F11" s="25" t="s">
        <v>35</v>
      </c>
    </row>
    <row r="12" spans="1:8" ht="39" customHeight="1">
      <c r="A12" s="25"/>
      <c r="B12" s="27"/>
      <c r="C12" s="27"/>
      <c r="D12" s="28"/>
      <c r="E12" s="27"/>
      <c r="F12" s="25"/>
    </row>
    <row r="13" spans="1:8">
      <c r="A13" s="23" t="s">
        <v>36</v>
      </c>
      <c r="B13" s="28"/>
      <c r="C13" s="28"/>
      <c r="D13" s="28"/>
      <c r="E13" s="28"/>
    </row>
    <row r="14" spans="1:8">
      <c r="A14" s="98">
        <f>+B11</f>
        <v>1000</v>
      </c>
      <c r="B14" s="28"/>
      <c r="C14" s="28"/>
      <c r="D14" s="28"/>
      <c r="E14" s="28"/>
    </row>
    <row r="15" spans="1:8" ht="39" customHeight="1">
      <c r="B15" s="28"/>
      <c r="C15" s="28"/>
      <c r="D15" s="28"/>
      <c r="E15" s="28"/>
    </row>
    <row r="16" spans="1:8">
      <c r="A16" s="23" t="s">
        <v>37</v>
      </c>
      <c r="B16" s="28">
        <f>B11/4</f>
        <v>250</v>
      </c>
      <c r="C16" s="28" t="s">
        <v>38</v>
      </c>
      <c r="D16" s="28"/>
      <c r="E16" s="28">
        <f>B16/B8</f>
        <v>3875.3681599751976</v>
      </c>
      <c r="F16" s="23" t="s">
        <v>35</v>
      </c>
    </row>
    <row r="17" spans="1:5">
      <c r="A17" s="29" t="s">
        <v>39</v>
      </c>
      <c r="B17" s="28">
        <f>B16*0.18</f>
        <v>45</v>
      </c>
      <c r="C17" s="28" t="s">
        <v>38</v>
      </c>
      <c r="D17" s="28"/>
      <c r="E17" s="28"/>
    </row>
    <row r="18" spans="1:5">
      <c r="B18" s="28"/>
      <c r="C18" s="28"/>
      <c r="D18" s="28"/>
      <c r="E18" s="28"/>
    </row>
    <row r="19" spans="1:5">
      <c r="A19" s="23" t="s">
        <v>41</v>
      </c>
      <c r="B19" s="28"/>
      <c r="C19" s="28"/>
      <c r="D19" s="28"/>
      <c r="E19" s="28"/>
    </row>
    <row r="20" spans="1:5">
      <c r="A20" s="23" t="s">
        <v>74</v>
      </c>
      <c r="B20" s="28"/>
      <c r="C20" s="28"/>
      <c r="D20" s="28"/>
      <c r="E20" s="28"/>
    </row>
    <row r="21" spans="1:5">
      <c r="A21" s="30" t="s">
        <v>55</v>
      </c>
      <c r="B21" s="31">
        <f>B16+B17</f>
        <v>295</v>
      </c>
      <c r="C21" s="31" t="s">
        <v>38</v>
      </c>
      <c r="D21" s="28"/>
      <c r="E21" s="28"/>
    </row>
    <row r="23" spans="1:5">
      <c r="A23" s="30" t="s">
        <v>40</v>
      </c>
      <c r="B23" s="28">
        <f>B11</f>
        <v>1000</v>
      </c>
      <c r="C23" s="28" t="s">
        <v>29</v>
      </c>
      <c r="D23" s="28">
        <f>E16</f>
        <v>3875.3681599751976</v>
      </c>
      <c r="E23" s="28" t="s">
        <v>35</v>
      </c>
    </row>
  </sheetData>
  <mergeCells count="2">
    <mergeCell ref="A1:F1"/>
    <mergeCell ref="A2:F2"/>
  </mergeCells>
  <pageMargins left="0.7" right="0.7" top="0.78740157499999996" bottom="0.78740157499999996" header="0.3" footer="0.3"/>
  <pageSetup paperSize="9" orientation="portrait" horizontalDpi="100" verticalDpi="1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E27" sqref="E27"/>
    </sheetView>
  </sheetViews>
  <sheetFormatPr baseColWidth="10" defaultColWidth="10.875" defaultRowHeight="23.25"/>
  <cols>
    <col min="1" max="1" width="54.625" style="23" customWidth="1"/>
    <col min="2" max="2" width="18.125" style="23" customWidth="1"/>
    <col min="3" max="3" width="10.875" style="23"/>
    <col min="4" max="5" width="24.125" style="23" customWidth="1"/>
    <col min="6" max="6" width="7.875" style="23" bestFit="1" customWidth="1"/>
    <col min="7" max="16384" width="10.875" style="23"/>
  </cols>
  <sheetData>
    <row r="1" spans="1:8" s="7" customFormat="1" ht="22.5">
      <c r="A1" s="110" t="s">
        <v>59</v>
      </c>
      <c r="B1" s="110"/>
      <c r="C1" s="110"/>
      <c r="D1" s="110"/>
      <c r="E1" s="110"/>
      <c r="F1" s="110"/>
      <c r="G1" s="1"/>
      <c r="H1" s="1"/>
    </row>
    <row r="2" spans="1:8" s="7" customFormat="1" ht="54" customHeight="1">
      <c r="A2" s="112" t="s">
        <v>7</v>
      </c>
      <c r="B2" s="112"/>
      <c r="C2" s="112"/>
      <c r="D2" s="112"/>
      <c r="E2" s="112"/>
      <c r="F2" s="112"/>
      <c r="G2" s="1"/>
      <c r="H2" s="1"/>
    </row>
    <row r="4" spans="1:8">
      <c r="A4" s="23" t="s">
        <v>30</v>
      </c>
    </row>
    <row r="5" spans="1:8" ht="28.5">
      <c r="A5" s="66" t="s">
        <v>31</v>
      </c>
    </row>
    <row r="7" spans="1:8">
      <c r="A7" s="23" t="s">
        <v>32</v>
      </c>
      <c r="B7" s="24">
        <f>Vergleich_Optionen!B20</f>
        <v>0.56877</v>
      </c>
    </row>
    <row r="8" spans="1:8">
      <c r="A8" s="23" t="s">
        <v>33</v>
      </c>
      <c r="B8" s="24">
        <f>Vergleich_Optionen!B21</f>
        <v>6.4509999999999998E-2</v>
      </c>
    </row>
    <row r="10" spans="1:8">
      <c r="A10" s="23" t="s">
        <v>50</v>
      </c>
    </row>
    <row r="11" spans="1:8" ht="39" customHeight="1">
      <c r="A11" s="25" t="s">
        <v>34</v>
      </c>
      <c r="B11" s="26">
        <v>1000</v>
      </c>
      <c r="C11" s="27" t="s">
        <v>29</v>
      </c>
      <c r="D11" s="28"/>
      <c r="E11" s="27">
        <f>B11*B7</f>
        <v>568.77</v>
      </c>
      <c r="F11" s="25" t="s">
        <v>35</v>
      </c>
    </row>
    <row r="12" spans="1:8" ht="39" customHeight="1">
      <c r="A12" s="25" t="s">
        <v>42</v>
      </c>
      <c r="B12" s="27">
        <f>B11*0.36</f>
        <v>360</v>
      </c>
      <c r="C12" s="27" t="s">
        <v>38</v>
      </c>
      <c r="D12" s="28"/>
      <c r="E12" s="32">
        <f>(B12*1.016)/B8</f>
        <v>5669.8186327701133</v>
      </c>
      <c r="F12" s="33" t="s">
        <v>35</v>
      </c>
    </row>
    <row r="13" spans="1:8" ht="39" customHeight="1">
      <c r="A13" s="25"/>
      <c r="B13" s="27"/>
      <c r="C13" s="27"/>
      <c r="D13" s="34" t="s">
        <v>43</v>
      </c>
      <c r="E13" s="27">
        <f>E12+E11</f>
        <v>6238.5886327701137</v>
      </c>
      <c r="F13" s="25" t="s">
        <v>35</v>
      </c>
    </row>
    <row r="14" spans="1:8" ht="39" customHeight="1">
      <c r="A14" s="25"/>
      <c r="B14" s="27"/>
      <c r="C14" s="27"/>
      <c r="D14" s="28"/>
      <c r="E14" s="27"/>
      <c r="F14" s="25"/>
    </row>
    <row r="15" spans="1:8">
      <c r="A15" s="23" t="s">
        <v>44</v>
      </c>
      <c r="B15" s="28"/>
      <c r="C15" s="28"/>
      <c r="D15" s="28"/>
      <c r="E15" s="28"/>
    </row>
    <row r="16" spans="1:8">
      <c r="A16" s="23" t="s">
        <v>45</v>
      </c>
      <c r="B16" s="28"/>
      <c r="C16" s="28"/>
      <c r="D16" s="28"/>
      <c r="E16" s="28"/>
    </row>
    <row r="17" spans="1:6" ht="39" customHeight="1">
      <c r="B17" s="28"/>
      <c r="C17" s="28"/>
      <c r="D17" s="28"/>
      <c r="E17" s="28"/>
    </row>
    <row r="18" spans="1:6">
      <c r="A18" s="23" t="s">
        <v>37</v>
      </c>
      <c r="B18" s="28">
        <f>B11*2</f>
        <v>2000</v>
      </c>
      <c r="C18" s="28" t="s">
        <v>38</v>
      </c>
      <c r="D18" s="28"/>
      <c r="E18" s="28">
        <f>B18/B8</f>
        <v>31002.945279801581</v>
      </c>
      <c r="F18" s="23" t="s">
        <v>35</v>
      </c>
    </row>
    <row r="19" spans="1:6">
      <c r="A19" s="23" t="s">
        <v>46</v>
      </c>
      <c r="B19" s="28">
        <f>B18*0.18</f>
        <v>360</v>
      </c>
      <c r="C19" s="28" t="s">
        <v>38</v>
      </c>
      <c r="D19" s="28"/>
      <c r="E19" s="28"/>
    </row>
    <row r="20" spans="1:6">
      <c r="B20" s="28"/>
      <c r="C20" s="28"/>
      <c r="D20" s="28"/>
      <c r="E20" s="28"/>
    </row>
    <row r="21" spans="1:6">
      <c r="A21" s="23" t="s">
        <v>41</v>
      </c>
      <c r="B21" s="28"/>
      <c r="C21" s="28"/>
      <c r="D21" s="28"/>
      <c r="E21" s="28"/>
    </row>
    <row r="22" spans="1:6">
      <c r="A22" s="23" t="s">
        <v>47</v>
      </c>
      <c r="B22" s="28"/>
      <c r="C22" s="28"/>
      <c r="D22" s="28"/>
      <c r="E22" s="28"/>
    </row>
    <row r="23" spans="1:6">
      <c r="A23" s="30" t="s">
        <v>55</v>
      </c>
      <c r="B23" s="31">
        <f>B18</f>
        <v>2000</v>
      </c>
      <c r="C23" s="31" t="s">
        <v>38</v>
      </c>
      <c r="D23" s="28"/>
      <c r="E23" s="28"/>
    </row>
    <row r="25" spans="1:6">
      <c r="A25" s="30" t="s">
        <v>51</v>
      </c>
      <c r="B25" s="28">
        <f>B11</f>
        <v>1000</v>
      </c>
      <c r="C25" s="28" t="s">
        <v>29</v>
      </c>
      <c r="D25" s="28">
        <f>E18</f>
        <v>31002.945279801581</v>
      </c>
      <c r="E25" s="28" t="s">
        <v>35</v>
      </c>
    </row>
  </sheetData>
  <mergeCells count="2">
    <mergeCell ref="A1:F1"/>
    <mergeCell ref="A2:F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Wofür TLN+</vt:lpstr>
      <vt:lpstr>Vergleich_Optionen</vt:lpstr>
      <vt:lpstr>VOW_für_Repayment</vt:lpstr>
      <vt:lpstr>VOW_für_UPfront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Bösing</dc:creator>
  <cp:lastModifiedBy>JJ</cp:lastModifiedBy>
  <dcterms:created xsi:type="dcterms:W3CDTF">2025-06-03T09:41:31Z</dcterms:created>
  <dcterms:modified xsi:type="dcterms:W3CDTF">2025-06-13T11:13:59Z</dcterms:modified>
</cp:coreProperties>
</file>